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Лот 3 Октябрь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лот1!$A$1:$AE$54</definedName>
  </definedNames>
  <calcPr calcId="152511"/>
</workbook>
</file>

<file path=xl/calcChain.xml><?xml version="1.0" encoding="utf-8"?>
<calcChain xmlns="http://schemas.openxmlformats.org/spreadsheetml/2006/main">
  <c r="P35" i="3" l="1"/>
  <c r="P34" i="3"/>
  <c r="O34" i="3"/>
  <c r="N35" i="3"/>
  <c r="N34" i="3"/>
  <c r="M10" i="3"/>
  <c r="M11" i="3"/>
  <c r="M15" i="3"/>
  <c r="M16" i="3"/>
  <c r="M17" i="3"/>
  <c r="M18" i="3"/>
  <c r="M19" i="3"/>
  <c r="M20" i="3"/>
  <c r="M23" i="3"/>
  <c r="M24" i="3"/>
  <c r="M25" i="3"/>
  <c r="M27" i="3"/>
  <c r="M28" i="3"/>
  <c r="M29" i="3"/>
  <c r="M30" i="3"/>
  <c r="M31" i="3"/>
  <c r="M32" i="3"/>
  <c r="M33" i="3"/>
  <c r="E10" i="3"/>
  <c r="F10" i="3"/>
  <c r="G10" i="3"/>
  <c r="H10" i="3"/>
  <c r="E11" i="3"/>
  <c r="F11" i="3"/>
  <c r="G11" i="3"/>
  <c r="H11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3" i="3"/>
  <c r="F23" i="3"/>
  <c r="G23" i="3"/>
  <c r="H23" i="3"/>
  <c r="E24" i="3"/>
  <c r="F24" i="3"/>
  <c r="G24" i="3"/>
  <c r="H24" i="3"/>
  <c r="E25" i="3"/>
  <c r="F25" i="3"/>
  <c r="G25" i="3"/>
  <c r="H25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M26" i="3" l="1"/>
  <c r="M14" i="3"/>
  <c r="M22" i="3"/>
  <c r="M34" i="3" s="1"/>
  <c r="M36" i="3" s="1"/>
  <c r="M9" i="3"/>
  <c r="H26" i="3"/>
  <c r="H22" i="3"/>
  <c r="H14" i="3"/>
  <c r="H9" i="3"/>
  <c r="G26" i="3"/>
  <c r="G22" i="3"/>
  <c r="G14" i="3"/>
  <c r="G9" i="3"/>
  <c r="F26" i="3"/>
  <c r="H34" i="3"/>
  <c r="H36" i="3" s="1"/>
  <c r="F22" i="3"/>
  <c r="F14" i="3"/>
  <c r="F9" i="3"/>
  <c r="E26" i="3"/>
  <c r="E34" i="3" s="1"/>
  <c r="E36" i="3" s="1"/>
  <c r="E22" i="3"/>
  <c r="E14" i="3"/>
  <c r="E9" i="3"/>
  <c r="F34" i="3"/>
  <c r="F36" i="3" s="1"/>
  <c r="L33" i="3"/>
  <c r="L32" i="3"/>
  <c r="L31" i="3"/>
  <c r="L30" i="3"/>
  <c r="L29" i="3"/>
  <c r="L28" i="3"/>
  <c r="L27" i="3"/>
  <c r="L25" i="3"/>
  <c r="L24" i="3"/>
  <c r="L23" i="3"/>
  <c r="L20" i="3"/>
  <c r="L19" i="3"/>
  <c r="L18" i="3"/>
  <c r="L17" i="3"/>
  <c r="L16" i="3"/>
  <c r="L15" i="3"/>
  <c r="L11" i="3"/>
  <c r="L9" i="3" s="1"/>
  <c r="L10" i="3"/>
  <c r="K26" i="3"/>
  <c r="K22" i="3"/>
  <c r="K14" i="3"/>
  <c r="K9" i="3"/>
  <c r="D33" i="3"/>
  <c r="D32" i="3"/>
  <c r="D31" i="3"/>
  <c r="D30" i="3"/>
  <c r="D29" i="3"/>
  <c r="D28" i="3"/>
  <c r="D27" i="3"/>
  <c r="D25" i="3"/>
  <c r="D24" i="3"/>
  <c r="D23" i="3"/>
  <c r="D20" i="3"/>
  <c r="D19" i="3"/>
  <c r="D18" i="3"/>
  <c r="D17" i="3"/>
  <c r="D16" i="3"/>
  <c r="D15" i="3"/>
  <c r="D11" i="3"/>
  <c r="D10" i="3"/>
  <c r="C26" i="3"/>
  <c r="C22" i="3"/>
  <c r="C14" i="3"/>
  <c r="C9" i="3"/>
  <c r="G34" i="3" l="1"/>
  <c r="G36" i="3" s="1"/>
  <c r="K36" i="3"/>
  <c r="C36" i="3"/>
  <c r="D9" i="3"/>
  <c r="D22" i="3"/>
  <c r="L26" i="3"/>
  <c r="L22" i="3"/>
  <c r="L14" i="3"/>
  <c r="D26" i="3"/>
  <c r="D14" i="3"/>
  <c r="D34" i="3" l="1"/>
  <c r="D36" i="3" s="1"/>
  <c r="L34" i="3"/>
  <c r="L36" i="3" s="1"/>
</calcChain>
</file>

<file path=xl/sharedStrings.xml><?xml version="1.0" encoding="utf-8"?>
<sst xmlns="http://schemas.openxmlformats.org/spreadsheetml/2006/main" count="117" uniqueCount="63">
  <si>
    <t>месяцы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</si>
  <si>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</si>
  <si>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</si>
  <si>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</si>
  <si>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</si>
  <si>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</si>
  <si>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</si>
  <si>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</si>
  <si>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</si>
  <si>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</si>
  <si>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</si>
  <si>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</si>
  <si>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</si>
  <si>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</si>
  <si>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</si>
  <si>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</si>
  <si>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</si>
  <si>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</si>
  <si>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</si>
  <si>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</si>
  <si>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</si>
  <si>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</si>
  <si>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</si>
  <si>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</si>
  <si>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</si>
  <si>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</si>
  <si>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</si>
  <si>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</si>
  <si>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>постоянно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</si>
  <si>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</si>
  <si>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</si>
  <si>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</si>
  <si>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</si>
  <si>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</si>
  <si>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</si>
  <si>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</si>
  <si>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</si>
  <si>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</si>
  <si>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</si>
  <si>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 деревянный благоустроенный с ХВС, ГВС, канализация, печное отопление (без центр отопления)</t>
  </si>
  <si>
    <t xml:space="preserve"> раз(а) в неделю</t>
  </si>
  <si>
    <t>раз(а) в неделю</t>
  </si>
  <si>
    <t xml:space="preserve">3. Уборка мусора с придомовой территории 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</si>
  <si>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</si>
  <si>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</si>
  <si>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  запорной арматуры,   систем водоснабжения, обслуживание и ремонт бойлерных, смена отдельных участков трубопроводов по необходимости. Контроль состояния герметичности участков трубопроводов, промывка систем водоснабжения для удаления накипно-коррозионных отложений.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</si>
  <si>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</si>
  <si>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</si>
  <si>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</si>
  <si>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</si>
  <si>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</si>
  <si>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</si>
  <si>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</si>
  <si>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 xml:space="preserve"> МВК признанный аварийным деревянный благоустроенный с ХВС, ГВС, канализация, печное отопление (без центр отопления)</t>
  </si>
  <si>
    <t>ул. Гагарина</t>
  </si>
  <si>
    <t>15</t>
  </si>
  <si>
    <t>28</t>
  </si>
  <si>
    <t>51</t>
  </si>
  <si>
    <t>57,1</t>
  </si>
  <si>
    <t>59,1</t>
  </si>
  <si>
    <t>Лот № 3 Октябрьский территориальный округ</t>
  </si>
  <si>
    <t>31,1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</si>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</sst>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topLeftCell="E25" zoomScale="86" zoomScaleNormal="100" zoomScaleSheetLayoutView="86" workbookViewId="0">
      <selection activeCell="O33" sqref="O33:Q39"/>
    </sheetView>
  </sheetViews>
  <sheetFormatPr defaultRowHeight="12.75" x14ac:dyDescent="0.2"/>
  <cols>
    <col min="1" max="1" width="70.140625" style="21" customWidth="1"/>
    <col min="2" max="2" width="34.7109375" style="15" customWidth="1"/>
    <col min="3" max="3" width="27.140625" style="15" customWidth="1"/>
    <col min="4" max="8" width="9.28515625" style="20" customWidth="1"/>
    <col min="9" max="9" width="72.85546875" customWidth="1"/>
    <col min="10" max="11" width="34.28515625" customWidth="1"/>
    <col min="13" max="13" width="9.7109375" style="40" customWidth="1"/>
    <col min="14" max="14" width="13.140625" style="40" customWidth="1"/>
    <col min="15" max="15" width="17" style="40" customWidth="1"/>
    <col min="16" max="16" width="20.5703125" style="40" customWidth="1"/>
    <col min="17" max="17" width="72.85546875" style="40" customWidth="1"/>
    <col min="18" max="19" width="34.28515625" style="40" customWidth="1"/>
    <col min="20" max="20" width="9.140625" style="40"/>
  </cols>
  <sheetData>
    <row r="1" spans="1:20" s="1" customFormat="1" ht="16.5" customHeight="1" x14ac:dyDescent="0.25">
      <c r="A1" s="14" t="s">
        <v>16</v>
      </c>
      <c r="B1" s="14"/>
      <c r="C1" s="11"/>
      <c r="D1" s="7" t="s">
        <v>29</v>
      </c>
      <c r="E1" s="7"/>
      <c r="F1" s="7"/>
      <c r="G1" s="7"/>
      <c r="H1" s="7"/>
      <c r="M1" s="13"/>
      <c r="N1" s="13"/>
      <c r="O1" s="13"/>
      <c r="P1" s="13"/>
      <c r="Q1" s="13"/>
      <c r="R1" s="13"/>
      <c r="S1" s="13"/>
      <c r="T1" s="13"/>
    </row>
    <row r="2" spans="1:20" s="1" customFormat="1" ht="16.5" customHeight="1" x14ac:dyDescent="0.25">
      <c r="A2" s="14" t="s">
        <v>15</v>
      </c>
      <c r="B2" s="14"/>
      <c r="C2" s="11"/>
      <c r="D2" s="3" t="s">
        <v>30</v>
      </c>
      <c r="E2" s="3"/>
      <c r="F2" s="3"/>
      <c r="G2" s="3"/>
      <c r="H2" s="3"/>
      <c r="M2" s="13"/>
      <c r="N2" s="13"/>
      <c r="O2" s="13"/>
      <c r="P2" s="13"/>
      <c r="Q2" s="13"/>
      <c r="R2" s="13"/>
      <c r="S2" s="13"/>
      <c r="T2" s="13"/>
    </row>
    <row r="3" spans="1:20" s="1" customFormat="1" ht="16.5" customHeight="1" x14ac:dyDescent="0.25">
      <c r="A3" s="14" t="s">
        <v>14</v>
      </c>
      <c r="B3" s="14"/>
      <c r="C3" s="11"/>
      <c r="D3" s="3" t="s">
        <v>31</v>
      </c>
      <c r="E3" s="3"/>
      <c r="F3" s="3"/>
      <c r="G3" s="3"/>
      <c r="H3" s="3"/>
      <c r="M3" s="13"/>
      <c r="N3" s="13"/>
      <c r="O3" s="13"/>
      <c r="P3" s="13"/>
      <c r="Q3" s="13"/>
      <c r="R3" s="13"/>
      <c r="S3" s="13"/>
      <c r="T3" s="13"/>
    </row>
    <row r="4" spans="1:20" s="1" customFormat="1" ht="16.5" customHeight="1" x14ac:dyDescent="0.2">
      <c r="A4" s="14" t="s">
        <v>13</v>
      </c>
      <c r="B4" s="14"/>
      <c r="C4" s="14"/>
      <c r="D4" s="20"/>
      <c r="E4" s="20"/>
      <c r="F4" s="20"/>
      <c r="G4" s="20"/>
      <c r="H4" s="20"/>
      <c r="M4" s="13"/>
      <c r="N4" s="13"/>
      <c r="O4" s="13"/>
      <c r="P4" s="13"/>
      <c r="Q4" s="13"/>
      <c r="R4" s="13"/>
      <c r="S4" s="13"/>
      <c r="T4" s="13"/>
    </row>
    <row r="5" spans="1:20" s="1" customFormat="1" x14ac:dyDescent="0.2">
      <c r="A5" s="24" t="s">
        <v>60</v>
      </c>
      <c r="B5" s="15"/>
      <c r="C5" s="15"/>
      <c r="D5" s="20"/>
      <c r="E5" s="20"/>
      <c r="F5" s="20"/>
      <c r="G5" s="20"/>
      <c r="H5" s="20"/>
      <c r="M5" s="13"/>
      <c r="N5" s="13"/>
      <c r="O5" s="13"/>
      <c r="P5" s="13"/>
      <c r="Q5" s="13"/>
      <c r="R5" s="13"/>
      <c r="S5" s="13"/>
      <c r="T5" s="13"/>
    </row>
    <row r="6" spans="1:20" s="1" customFormat="1" ht="43.5" customHeight="1" x14ac:dyDescent="0.2">
      <c r="A6" s="46" t="s">
        <v>12</v>
      </c>
      <c r="B6" s="44" t="s">
        <v>10</v>
      </c>
      <c r="C6" s="38" t="s">
        <v>11</v>
      </c>
      <c r="D6" s="45" t="s">
        <v>54</v>
      </c>
      <c r="E6" s="45" t="s">
        <v>54</v>
      </c>
      <c r="F6" s="45" t="s">
        <v>54</v>
      </c>
      <c r="G6" s="45" t="s">
        <v>54</v>
      </c>
      <c r="H6" s="45" t="s">
        <v>54</v>
      </c>
      <c r="I6" s="46" t="s">
        <v>12</v>
      </c>
      <c r="J6" s="44" t="s">
        <v>10</v>
      </c>
      <c r="K6" s="38" t="s">
        <v>11</v>
      </c>
      <c r="L6" s="45" t="s">
        <v>54</v>
      </c>
      <c r="M6" s="45" t="s">
        <v>54</v>
      </c>
    </row>
    <row r="7" spans="1:20" s="4" customFormat="1" ht="71.25" customHeight="1" x14ac:dyDescent="0.2">
      <c r="A7" s="46"/>
      <c r="B7" s="44"/>
      <c r="C7" s="44" t="s">
        <v>39</v>
      </c>
      <c r="D7" s="45"/>
      <c r="E7" s="45"/>
      <c r="F7" s="45"/>
      <c r="G7" s="45"/>
      <c r="H7" s="45"/>
      <c r="I7" s="46"/>
      <c r="J7" s="44"/>
      <c r="K7" s="44" t="s">
        <v>53</v>
      </c>
      <c r="L7" s="45"/>
      <c r="M7" s="45"/>
    </row>
    <row r="8" spans="1:20" s="4" customFormat="1" ht="22.5" customHeight="1" x14ac:dyDescent="0.2">
      <c r="A8" s="46"/>
      <c r="B8" s="44"/>
      <c r="C8" s="44"/>
      <c r="D8" s="22" t="s">
        <v>55</v>
      </c>
      <c r="E8" s="22" t="s">
        <v>56</v>
      </c>
      <c r="F8" s="22" t="s">
        <v>57</v>
      </c>
      <c r="G8" s="22" t="s">
        <v>58</v>
      </c>
      <c r="H8" s="22" t="s">
        <v>59</v>
      </c>
      <c r="I8" s="46"/>
      <c r="J8" s="44"/>
      <c r="K8" s="44"/>
      <c r="L8" s="22" t="s">
        <v>61</v>
      </c>
      <c r="M8" s="22" t="s">
        <v>62</v>
      </c>
    </row>
    <row r="9" spans="1:20" s="1" customFormat="1" ht="12.75" customHeight="1" x14ac:dyDescent="0.2">
      <c r="A9" s="26" t="s">
        <v>9</v>
      </c>
      <c r="B9" s="27"/>
      <c r="C9" s="28">
        <f>SUM(C10:C11)</f>
        <v>1.17</v>
      </c>
      <c r="D9" s="6">
        <f t="shared" ref="D9:H9" si="0">SUM(D10:D13)</f>
        <v>7268.5079999999998</v>
      </c>
      <c r="E9" s="6">
        <f t="shared" si="0"/>
        <v>6841.692</v>
      </c>
      <c r="F9" s="6">
        <f t="shared" si="0"/>
        <v>9986.6519999999982</v>
      </c>
      <c r="G9" s="6">
        <f t="shared" si="0"/>
        <v>5812.5599999999995</v>
      </c>
      <c r="H9" s="6">
        <f t="shared" si="0"/>
        <v>10285.704</v>
      </c>
      <c r="I9" s="26" t="s">
        <v>9</v>
      </c>
      <c r="J9" s="27"/>
      <c r="K9" s="28">
        <f>SUM(K10:K11)</f>
        <v>0</v>
      </c>
      <c r="L9" s="6">
        <f t="shared" ref="L9:M9" si="1">SUM(L10:L13)</f>
        <v>0</v>
      </c>
      <c r="M9" s="6">
        <f t="shared" si="1"/>
        <v>0</v>
      </c>
    </row>
    <row r="10" spans="1:20" s="1" customFormat="1" ht="12.75" customHeight="1" x14ac:dyDescent="0.2">
      <c r="A10" s="31" t="s">
        <v>17</v>
      </c>
      <c r="B10" s="27" t="s">
        <v>40</v>
      </c>
      <c r="C10" s="27">
        <v>0.99</v>
      </c>
      <c r="D10" s="12">
        <f>$C$10*D35*12</f>
        <v>6150.2759999999998</v>
      </c>
      <c r="E10" s="12">
        <f t="shared" ref="E10:H10" si="2">$C$10*E35*12</f>
        <v>5789.1239999999998</v>
      </c>
      <c r="F10" s="12">
        <f t="shared" si="2"/>
        <v>8450.2439999999988</v>
      </c>
      <c r="G10" s="12">
        <f t="shared" si="2"/>
        <v>4918.32</v>
      </c>
      <c r="H10" s="12">
        <f t="shared" si="2"/>
        <v>8703.2880000000005</v>
      </c>
      <c r="I10" s="31" t="s">
        <v>17</v>
      </c>
      <c r="J10" s="27" t="s">
        <v>40</v>
      </c>
      <c r="K10" s="27">
        <v>0</v>
      </c>
      <c r="L10" s="12">
        <f>$K$10*L35*12</f>
        <v>0</v>
      </c>
      <c r="M10" s="12">
        <f>$K$10*M35*12</f>
        <v>0</v>
      </c>
    </row>
    <row r="11" spans="1:20" s="1" customFormat="1" ht="28.5" customHeight="1" x14ac:dyDescent="0.2">
      <c r="A11" s="29" t="s">
        <v>21</v>
      </c>
      <c r="B11" s="27" t="s">
        <v>41</v>
      </c>
      <c r="C11" s="27">
        <v>0.18</v>
      </c>
      <c r="D11" s="12">
        <f>$C$11*D35*12</f>
        <v>1118.232</v>
      </c>
      <c r="E11" s="12">
        <f t="shared" ref="E11:H11" si="3">$C$11*E35*12</f>
        <v>1052.568</v>
      </c>
      <c r="F11" s="12">
        <f t="shared" si="3"/>
        <v>1536.4079999999999</v>
      </c>
      <c r="G11" s="12">
        <f t="shared" si="3"/>
        <v>894.24</v>
      </c>
      <c r="H11" s="12">
        <f t="shared" si="3"/>
        <v>1582.4159999999999</v>
      </c>
      <c r="I11" s="29" t="s">
        <v>21</v>
      </c>
      <c r="J11" s="27" t="s">
        <v>41</v>
      </c>
      <c r="K11" s="27">
        <v>0</v>
      </c>
      <c r="L11" s="12">
        <f>$K$11*L35*12</f>
        <v>0</v>
      </c>
      <c r="M11" s="12">
        <f>$K$11*M35*12</f>
        <v>0</v>
      </c>
    </row>
    <row r="12" spans="1:20" s="13" customFormat="1" x14ac:dyDescent="0.2">
      <c r="A12" s="31"/>
      <c r="B12" s="27"/>
      <c r="C12" s="27"/>
      <c r="D12" s="12"/>
      <c r="E12" s="12"/>
      <c r="F12" s="12"/>
      <c r="G12" s="12"/>
      <c r="H12" s="12"/>
      <c r="I12" s="31"/>
      <c r="J12" s="27"/>
      <c r="K12" s="27"/>
      <c r="L12" s="12"/>
      <c r="M12" s="12"/>
    </row>
    <row r="13" spans="1:20" s="13" customFormat="1" x14ac:dyDescent="0.2">
      <c r="A13" s="31"/>
      <c r="B13" s="27"/>
      <c r="C13" s="27"/>
      <c r="D13" s="12"/>
      <c r="E13" s="12"/>
      <c r="F13" s="12"/>
      <c r="G13" s="12"/>
      <c r="H13" s="12"/>
      <c r="I13" s="31"/>
      <c r="J13" s="27"/>
      <c r="K13" s="27"/>
      <c r="L13" s="12"/>
      <c r="M13" s="12"/>
    </row>
    <row r="14" spans="1:20" s="13" customFormat="1" ht="37.5" customHeight="1" x14ac:dyDescent="0.2">
      <c r="A14" s="30" t="s">
        <v>8</v>
      </c>
      <c r="B14" s="27"/>
      <c r="C14" s="28">
        <f>SUM(C15:C21)</f>
        <v>3.93</v>
      </c>
      <c r="D14" s="16">
        <f>SUM(D15:D21)</f>
        <v>24414.732000000004</v>
      </c>
      <c r="E14" s="16">
        <f t="shared" ref="E14:H14" si="4">SUM(E15:E21)</f>
        <v>22981.067999999999</v>
      </c>
      <c r="F14" s="16">
        <f t="shared" si="4"/>
        <v>33544.907999999996</v>
      </c>
      <c r="G14" s="16">
        <f t="shared" si="4"/>
        <v>19524.240000000002</v>
      </c>
      <c r="H14" s="16">
        <f t="shared" si="4"/>
        <v>34549.416000000005</v>
      </c>
      <c r="I14" s="30" t="s">
        <v>8</v>
      </c>
      <c r="J14" s="27"/>
      <c r="K14" s="28">
        <f>SUM(K15:K21)</f>
        <v>3.93</v>
      </c>
      <c r="L14" s="16">
        <f>SUM(L15:L21)</f>
        <v>29003.4</v>
      </c>
      <c r="M14" s="16">
        <f>SUM(M15:M21)</f>
        <v>34374.923999999999</v>
      </c>
    </row>
    <row r="15" spans="1:20" s="13" customFormat="1" x14ac:dyDescent="0.2">
      <c r="A15" s="31" t="s">
        <v>42</v>
      </c>
      <c r="B15" s="27" t="s">
        <v>18</v>
      </c>
      <c r="C15" s="27">
        <v>0.21</v>
      </c>
      <c r="D15" s="12">
        <f>$C$15*12*D35</f>
        <v>1304.604</v>
      </c>
      <c r="E15" s="12">
        <f t="shared" ref="E15:H15" si="5">$C$15*12*E35</f>
        <v>1227.9960000000001</v>
      </c>
      <c r="F15" s="12">
        <f t="shared" si="5"/>
        <v>1792.4759999999999</v>
      </c>
      <c r="G15" s="12">
        <f t="shared" si="5"/>
        <v>1043.28</v>
      </c>
      <c r="H15" s="12">
        <f t="shared" si="5"/>
        <v>1846.152</v>
      </c>
      <c r="I15" s="31" t="s">
        <v>42</v>
      </c>
      <c r="J15" s="27" t="s">
        <v>18</v>
      </c>
      <c r="K15" s="27">
        <v>0.21</v>
      </c>
      <c r="L15" s="12">
        <f>$K$15*12*L35</f>
        <v>1549.8</v>
      </c>
      <c r="M15" s="12">
        <f>$K$15*12*M35</f>
        <v>1836.828</v>
      </c>
    </row>
    <row r="16" spans="1:20" s="13" customFormat="1" x14ac:dyDescent="0.2">
      <c r="A16" s="31" t="s">
        <v>22</v>
      </c>
      <c r="B16" s="27" t="s">
        <v>7</v>
      </c>
      <c r="C16" s="27">
        <v>0.49</v>
      </c>
      <c r="D16" s="12">
        <f>$C$16*12*D35</f>
        <v>3044.076</v>
      </c>
      <c r="E16" s="12">
        <f t="shared" ref="E16:H16" si="6">$C$16*12*E35</f>
        <v>2865.3240000000001</v>
      </c>
      <c r="F16" s="12">
        <f t="shared" si="6"/>
        <v>4182.4439999999995</v>
      </c>
      <c r="G16" s="12">
        <f t="shared" si="6"/>
        <v>2434.3200000000002</v>
      </c>
      <c r="H16" s="12">
        <f t="shared" si="6"/>
        <v>4307.6880000000001</v>
      </c>
      <c r="I16" s="31" t="s">
        <v>22</v>
      </c>
      <c r="J16" s="27" t="s">
        <v>7</v>
      </c>
      <c r="K16" s="27">
        <v>0.49</v>
      </c>
      <c r="L16" s="12">
        <f>$K$16*12*L35</f>
        <v>3616.2</v>
      </c>
      <c r="M16" s="12">
        <f>$K$16*12*M35</f>
        <v>4285.9319999999998</v>
      </c>
    </row>
    <row r="17" spans="1:13" s="13" customFormat="1" x14ac:dyDescent="0.2">
      <c r="A17" s="31" t="s">
        <v>23</v>
      </c>
      <c r="B17" s="27" t="s">
        <v>19</v>
      </c>
      <c r="C17" s="27">
        <v>0.37</v>
      </c>
      <c r="D17" s="12">
        <f>$C$17*12*D35</f>
        <v>2298.5879999999997</v>
      </c>
      <c r="E17" s="12">
        <f t="shared" ref="E17:H17" si="7">$C$17*12*E35</f>
        <v>2163.6119999999996</v>
      </c>
      <c r="F17" s="12">
        <f t="shared" si="7"/>
        <v>3158.1719999999996</v>
      </c>
      <c r="G17" s="12">
        <f t="shared" si="7"/>
        <v>1838.1599999999999</v>
      </c>
      <c r="H17" s="12">
        <f t="shared" si="7"/>
        <v>3252.7439999999997</v>
      </c>
      <c r="I17" s="31" t="s">
        <v>23</v>
      </c>
      <c r="J17" s="27" t="s">
        <v>19</v>
      </c>
      <c r="K17" s="27">
        <v>0.37</v>
      </c>
      <c r="L17" s="12">
        <f>$K$17*12*L35</f>
        <v>2730.6</v>
      </c>
      <c r="M17" s="12">
        <f>$K$17*12*M35</f>
        <v>3236.3159999999993</v>
      </c>
    </row>
    <row r="18" spans="1:13" s="13" customFormat="1" ht="57.75" customHeight="1" x14ac:dyDescent="0.2">
      <c r="A18" s="32" t="s">
        <v>24</v>
      </c>
      <c r="B18" s="33" t="s">
        <v>6</v>
      </c>
      <c r="C18" s="27">
        <v>0.3</v>
      </c>
      <c r="D18" s="12">
        <f>$C$18*12*D35</f>
        <v>1863.72</v>
      </c>
      <c r="E18" s="12">
        <f t="shared" ref="E18:H18" si="8">$C$18*12*E35</f>
        <v>1754.28</v>
      </c>
      <c r="F18" s="12">
        <f t="shared" si="8"/>
        <v>2560.6799999999994</v>
      </c>
      <c r="G18" s="12">
        <f t="shared" si="8"/>
        <v>1490.3999999999999</v>
      </c>
      <c r="H18" s="12">
        <f t="shared" si="8"/>
        <v>2637.3599999999997</v>
      </c>
      <c r="I18" s="32" t="s">
        <v>24</v>
      </c>
      <c r="J18" s="33" t="s">
        <v>6</v>
      </c>
      <c r="K18" s="27">
        <v>0.3</v>
      </c>
      <c r="L18" s="12">
        <f>$K$18*12*L35</f>
        <v>2214</v>
      </c>
      <c r="M18" s="12">
        <f>$K$18*12*M35</f>
        <v>2624.0399999999995</v>
      </c>
    </row>
    <row r="19" spans="1:13" s="13" customFormat="1" ht="38.25" customHeight="1" x14ac:dyDescent="0.2">
      <c r="A19" s="29" t="s">
        <v>25</v>
      </c>
      <c r="B19" s="27" t="s">
        <v>43</v>
      </c>
      <c r="C19" s="27">
        <v>7.0000000000000007E-2</v>
      </c>
      <c r="D19" s="12">
        <f>$C$19*12*D35</f>
        <v>434.86800000000005</v>
      </c>
      <c r="E19" s="12">
        <f t="shared" ref="E19:H19" si="9">$C$19*12*E35</f>
        <v>409.33200000000005</v>
      </c>
      <c r="F19" s="12">
        <f t="shared" si="9"/>
        <v>597.49199999999996</v>
      </c>
      <c r="G19" s="12">
        <f t="shared" si="9"/>
        <v>347.76000000000005</v>
      </c>
      <c r="H19" s="12">
        <f t="shared" si="9"/>
        <v>615.38400000000013</v>
      </c>
      <c r="I19" s="29" t="s">
        <v>25</v>
      </c>
      <c r="J19" s="27" t="s">
        <v>43</v>
      </c>
      <c r="K19" s="27">
        <v>7.0000000000000007E-2</v>
      </c>
      <c r="L19" s="12">
        <f>$K$19*12*L35</f>
        <v>516.6</v>
      </c>
      <c r="M19" s="12">
        <f>$K$19*12*M35</f>
        <v>612.27600000000007</v>
      </c>
    </row>
    <row r="20" spans="1:13" s="13" customFormat="1" x14ac:dyDescent="0.2">
      <c r="A20" s="31" t="s">
        <v>26</v>
      </c>
      <c r="B20" s="33" t="s">
        <v>44</v>
      </c>
      <c r="C20" s="27">
        <v>2.4900000000000002</v>
      </c>
      <c r="D20" s="12">
        <f>$C$20*12*D35</f>
        <v>15468.876000000002</v>
      </c>
      <c r="E20" s="12">
        <f t="shared" ref="E20:H20" si="10">$C$20*12*E35</f>
        <v>14560.524000000001</v>
      </c>
      <c r="F20" s="12">
        <f t="shared" si="10"/>
        <v>21253.644</v>
      </c>
      <c r="G20" s="12">
        <f t="shared" si="10"/>
        <v>12370.320000000002</v>
      </c>
      <c r="H20" s="12">
        <f t="shared" si="10"/>
        <v>21890.088000000003</v>
      </c>
      <c r="I20" s="31" t="s">
        <v>26</v>
      </c>
      <c r="J20" s="33" t="s">
        <v>44</v>
      </c>
      <c r="K20" s="27">
        <v>2.4900000000000002</v>
      </c>
      <c r="L20" s="12">
        <f>$K$20*12*L35</f>
        <v>18376.2</v>
      </c>
      <c r="M20" s="12">
        <f>$K$20*12*M35</f>
        <v>21779.532000000003</v>
      </c>
    </row>
    <row r="21" spans="1:13" s="13" customFormat="1" ht="27.75" customHeight="1" x14ac:dyDescent="0.2">
      <c r="A21" s="31"/>
      <c r="B21" s="27"/>
      <c r="C21" s="27"/>
      <c r="D21" s="12"/>
      <c r="E21" s="12"/>
      <c r="F21" s="12"/>
      <c r="G21" s="12"/>
      <c r="H21" s="12"/>
      <c r="I21" s="31"/>
      <c r="J21" s="27"/>
      <c r="K21" s="27"/>
      <c r="L21" s="12"/>
      <c r="M21" s="12"/>
    </row>
    <row r="22" spans="1:13" s="13" customFormat="1" ht="12.75" customHeight="1" x14ac:dyDescent="0.2">
      <c r="A22" s="30" t="s">
        <v>5</v>
      </c>
      <c r="B22" s="27"/>
      <c r="C22" s="34">
        <f>SUM(C23:C25)</f>
        <v>4.4799999999999995</v>
      </c>
      <c r="D22" s="17">
        <f>SUM(D23:D25)</f>
        <v>27831.552000000003</v>
      </c>
      <c r="E22" s="17">
        <f t="shared" ref="E22:H22" si="11">SUM(E23:E25)</f>
        <v>26197.248</v>
      </c>
      <c r="F22" s="17">
        <f t="shared" si="11"/>
        <v>38239.487999999998</v>
      </c>
      <c r="G22" s="17">
        <f t="shared" si="11"/>
        <v>22256.639999999999</v>
      </c>
      <c r="H22" s="17">
        <f t="shared" si="11"/>
        <v>39384.576000000001</v>
      </c>
      <c r="I22" s="30" t="s">
        <v>5</v>
      </c>
      <c r="J22" s="27"/>
      <c r="K22" s="34">
        <f>SUM(K23:K25)</f>
        <v>3.84</v>
      </c>
      <c r="L22" s="17">
        <f>SUM(L23:L25)</f>
        <v>28339.200000000001</v>
      </c>
      <c r="M22" s="17">
        <f>SUM(M23:M25)</f>
        <v>33587.711999999992</v>
      </c>
    </row>
    <row r="23" spans="1:13" s="13" customFormat="1" ht="39.75" customHeight="1" x14ac:dyDescent="0.2">
      <c r="A23" s="29" t="s">
        <v>32</v>
      </c>
      <c r="B23" s="27" t="s">
        <v>1</v>
      </c>
      <c r="C23" s="27">
        <v>1.1299999999999999</v>
      </c>
      <c r="D23" s="12">
        <f>$C$23*D35*12</f>
        <v>7020.0119999999997</v>
      </c>
      <c r="E23" s="12">
        <f t="shared" ref="E23:H23" si="12">$C$23*E35*12</f>
        <v>6607.7880000000005</v>
      </c>
      <c r="F23" s="12">
        <f t="shared" si="12"/>
        <v>9645.2279999999992</v>
      </c>
      <c r="G23" s="12">
        <f t="shared" si="12"/>
        <v>5613.8399999999992</v>
      </c>
      <c r="H23" s="12">
        <f t="shared" si="12"/>
        <v>9934.0560000000005</v>
      </c>
      <c r="I23" s="29" t="s">
        <v>32</v>
      </c>
      <c r="J23" s="27" t="s">
        <v>1</v>
      </c>
      <c r="K23" s="27">
        <v>1.1299999999999999</v>
      </c>
      <c r="L23" s="12">
        <f>$K$23*L35*12</f>
        <v>8339.4</v>
      </c>
      <c r="M23" s="12">
        <f>$K$23*M35*12</f>
        <v>9883.8839999999982</v>
      </c>
    </row>
    <row r="24" spans="1:13" s="13" customFormat="1" ht="59.25" customHeight="1" x14ac:dyDescent="0.2">
      <c r="A24" s="29" t="s">
        <v>33</v>
      </c>
      <c r="B24" s="33" t="s">
        <v>4</v>
      </c>
      <c r="C24" s="27">
        <v>0.16</v>
      </c>
      <c r="D24" s="12">
        <f>$C$24*D35*12</f>
        <v>993.98400000000015</v>
      </c>
      <c r="E24" s="12">
        <f t="shared" ref="E24:H24" si="13">$C$24*E35*12</f>
        <v>935.61599999999999</v>
      </c>
      <c r="F24" s="12">
        <f t="shared" si="13"/>
        <v>1365.6959999999999</v>
      </c>
      <c r="G24" s="12">
        <f t="shared" si="13"/>
        <v>794.87999999999988</v>
      </c>
      <c r="H24" s="12">
        <f t="shared" si="13"/>
        <v>1406.5920000000001</v>
      </c>
      <c r="I24" s="29" t="s">
        <v>33</v>
      </c>
      <c r="J24" s="33" t="s">
        <v>4</v>
      </c>
      <c r="K24" s="27">
        <v>0.16</v>
      </c>
      <c r="L24" s="12">
        <f>$K$24*L35*12</f>
        <v>1180.8000000000002</v>
      </c>
      <c r="M24" s="12">
        <f>$K$24*M35*12</f>
        <v>1399.4879999999998</v>
      </c>
    </row>
    <row r="25" spans="1:13" s="13" customFormat="1" ht="73.5" customHeight="1" x14ac:dyDescent="0.2">
      <c r="A25" s="29" t="s">
        <v>45</v>
      </c>
      <c r="B25" s="27" t="s">
        <v>3</v>
      </c>
      <c r="C25" s="27">
        <v>3.19</v>
      </c>
      <c r="D25" s="23">
        <f>$C$25*D35*12</f>
        <v>19817.556000000004</v>
      </c>
      <c r="E25" s="23">
        <f t="shared" ref="E25:H25" si="14">$C$25*E35*12</f>
        <v>18653.844000000001</v>
      </c>
      <c r="F25" s="23">
        <f t="shared" si="14"/>
        <v>27228.563999999998</v>
      </c>
      <c r="G25" s="23">
        <f t="shared" si="14"/>
        <v>15847.920000000002</v>
      </c>
      <c r="H25" s="23">
        <f t="shared" si="14"/>
        <v>28043.928</v>
      </c>
      <c r="I25" s="29" t="s">
        <v>45</v>
      </c>
      <c r="J25" s="27" t="s">
        <v>3</v>
      </c>
      <c r="K25" s="27">
        <v>2.5499999999999998</v>
      </c>
      <c r="L25" s="23">
        <f>$K$25*L35*12</f>
        <v>18819</v>
      </c>
      <c r="M25" s="23">
        <f>$K$25*M35*12</f>
        <v>22304.339999999997</v>
      </c>
    </row>
    <row r="26" spans="1:13" s="13" customFormat="1" ht="36" customHeight="1" x14ac:dyDescent="0.2">
      <c r="A26" s="26" t="s">
        <v>2</v>
      </c>
      <c r="B26" s="27"/>
      <c r="C26" s="34">
        <f>SUM(C27:C31)</f>
        <v>7.53</v>
      </c>
      <c r="D26" s="17">
        <f>SUM(D27:D31)</f>
        <v>46779.372000000003</v>
      </c>
      <c r="E26" s="17">
        <f t="shared" ref="E26:H26" si="15">SUM(E27:E31)</f>
        <v>44032.428</v>
      </c>
      <c r="F26" s="17">
        <f t="shared" si="15"/>
        <v>64273.067999999999</v>
      </c>
      <c r="G26" s="17">
        <f t="shared" si="15"/>
        <v>37409.040000000008</v>
      </c>
      <c r="H26" s="17">
        <f t="shared" si="15"/>
        <v>66197.736000000004</v>
      </c>
      <c r="I26" s="26" t="s">
        <v>2</v>
      </c>
      <c r="J26" s="27"/>
      <c r="K26" s="34">
        <f>SUM(K27:K31)</f>
        <v>4.66</v>
      </c>
      <c r="L26" s="17">
        <f>SUM(L27:L31)</f>
        <v>34390.799999999996</v>
      </c>
      <c r="M26" s="17">
        <f>SUM(M27:M31)</f>
        <v>40760.088000000003</v>
      </c>
    </row>
    <row r="27" spans="1:13" s="13" customFormat="1" ht="101.25" customHeight="1" x14ac:dyDescent="0.2">
      <c r="A27" s="29" t="s">
        <v>46</v>
      </c>
      <c r="B27" s="33" t="s">
        <v>47</v>
      </c>
      <c r="C27" s="27">
        <v>3.15</v>
      </c>
      <c r="D27" s="12">
        <f>$C$27*12*D35</f>
        <v>19569.060000000001</v>
      </c>
      <c r="E27" s="12">
        <f t="shared" ref="E27:H27" si="16">$C$27*12*E35</f>
        <v>18419.939999999999</v>
      </c>
      <c r="F27" s="12">
        <f t="shared" si="16"/>
        <v>26887.139999999996</v>
      </c>
      <c r="G27" s="12">
        <f t="shared" si="16"/>
        <v>15649.199999999999</v>
      </c>
      <c r="H27" s="12">
        <f t="shared" si="16"/>
        <v>27692.28</v>
      </c>
      <c r="I27" s="29" t="s">
        <v>46</v>
      </c>
      <c r="J27" s="33" t="s">
        <v>47</v>
      </c>
      <c r="K27" s="27">
        <v>2.63</v>
      </c>
      <c r="L27" s="12">
        <f>$K$27*12*L35</f>
        <v>19409.399999999998</v>
      </c>
      <c r="M27" s="12">
        <f>$K$27*12*M35</f>
        <v>23004.083999999999</v>
      </c>
    </row>
    <row r="28" spans="1:13" s="13" customFormat="1" ht="51" customHeight="1" x14ac:dyDescent="0.2">
      <c r="A28" s="31" t="s">
        <v>34</v>
      </c>
      <c r="B28" s="33" t="s">
        <v>48</v>
      </c>
      <c r="C28" s="27">
        <v>1.34</v>
      </c>
      <c r="D28" s="12">
        <f>$C$28*12*D35</f>
        <v>8324.6160000000018</v>
      </c>
      <c r="E28" s="12">
        <f t="shared" ref="E28:H28" si="17">$C$28*12*E35</f>
        <v>7835.7840000000015</v>
      </c>
      <c r="F28" s="12">
        <f t="shared" si="17"/>
        <v>11437.704</v>
      </c>
      <c r="G28" s="12">
        <f t="shared" si="17"/>
        <v>6657.1200000000008</v>
      </c>
      <c r="H28" s="12">
        <f t="shared" si="17"/>
        <v>11780.208000000002</v>
      </c>
      <c r="I28" s="31" t="s">
        <v>34</v>
      </c>
      <c r="J28" s="33" t="s">
        <v>48</v>
      </c>
      <c r="K28" s="27">
        <v>1.34</v>
      </c>
      <c r="L28" s="12">
        <f>$K$28*12*L35</f>
        <v>9889.2000000000007</v>
      </c>
      <c r="M28" s="12">
        <f>$K$28*12*M35</f>
        <v>11720.712000000001</v>
      </c>
    </row>
    <row r="29" spans="1:13" s="13" customFormat="1" ht="24.75" customHeight="1" x14ac:dyDescent="0.2">
      <c r="A29" s="31" t="s">
        <v>35</v>
      </c>
      <c r="B29" s="33" t="s">
        <v>20</v>
      </c>
      <c r="C29" s="27">
        <v>2.35</v>
      </c>
      <c r="D29" s="25">
        <f>$C$29*12*D35</f>
        <v>14599.140000000003</v>
      </c>
      <c r="E29" s="25">
        <f t="shared" ref="E29:H29" si="18">$C$29*12*E35</f>
        <v>13741.860000000002</v>
      </c>
      <c r="F29" s="25">
        <f t="shared" si="18"/>
        <v>20058.66</v>
      </c>
      <c r="G29" s="25">
        <f t="shared" si="18"/>
        <v>11674.800000000001</v>
      </c>
      <c r="H29" s="25">
        <f t="shared" si="18"/>
        <v>20659.320000000003</v>
      </c>
      <c r="I29" s="31" t="s">
        <v>35</v>
      </c>
      <c r="J29" s="33" t="s">
        <v>20</v>
      </c>
      <c r="K29" s="27">
        <v>0</v>
      </c>
      <c r="L29" s="25">
        <f>$K$29*12*L35</f>
        <v>0</v>
      </c>
      <c r="M29" s="25">
        <f>$K$29*12*M35</f>
        <v>0</v>
      </c>
    </row>
    <row r="30" spans="1:13" s="13" customFormat="1" ht="39.75" customHeight="1" x14ac:dyDescent="0.2">
      <c r="A30" s="31" t="s">
        <v>36</v>
      </c>
      <c r="B30" s="27" t="s">
        <v>1</v>
      </c>
      <c r="C30" s="27">
        <v>0.36</v>
      </c>
      <c r="D30" s="12">
        <f>$C$30*12*D35</f>
        <v>2236.4640000000004</v>
      </c>
      <c r="E30" s="12">
        <f t="shared" ref="E30:H30" si="19">$C$30*12*E35</f>
        <v>2105.136</v>
      </c>
      <c r="F30" s="12">
        <f t="shared" si="19"/>
        <v>3072.8159999999998</v>
      </c>
      <c r="G30" s="12">
        <f t="shared" si="19"/>
        <v>1788.48</v>
      </c>
      <c r="H30" s="12">
        <f t="shared" si="19"/>
        <v>3164.8320000000003</v>
      </c>
      <c r="I30" s="31" t="s">
        <v>36</v>
      </c>
      <c r="J30" s="27" t="s">
        <v>1</v>
      </c>
      <c r="K30" s="27">
        <v>0.36</v>
      </c>
      <c r="L30" s="12">
        <f>$K$30*12*L35</f>
        <v>2656.8</v>
      </c>
      <c r="M30" s="12">
        <f>$K$30*12*M35</f>
        <v>3148.848</v>
      </c>
    </row>
    <row r="31" spans="1:13" s="13" customFormat="1" ht="26.25" customHeight="1" x14ac:dyDescent="0.2">
      <c r="A31" s="31" t="s">
        <v>37</v>
      </c>
      <c r="B31" s="27" t="s">
        <v>38</v>
      </c>
      <c r="C31" s="27">
        <v>0.33</v>
      </c>
      <c r="D31" s="12">
        <f>$C$31*12*D35</f>
        <v>2050.0920000000001</v>
      </c>
      <c r="E31" s="12">
        <f t="shared" ref="E31:H31" si="20">$C$31*12*E35</f>
        <v>1929.7080000000001</v>
      </c>
      <c r="F31" s="12">
        <f t="shared" si="20"/>
        <v>2816.7479999999996</v>
      </c>
      <c r="G31" s="12">
        <f t="shared" si="20"/>
        <v>1639.44</v>
      </c>
      <c r="H31" s="12">
        <f t="shared" si="20"/>
        <v>2901.096</v>
      </c>
      <c r="I31" s="31" t="s">
        <v>37</v>
      </c>
      <c r="J31" s="27" t="s">
        <v>38</v>
      </c>
      <c r="K31" s="27">
        <v>0.33</v>
      </c>
      <c r="L31" s="12">
        <f>$K$31*12*L35</f>
        <v>2435.4</v>
      </c>
      <c r="M31" s="12">
        <f>$K$31*12*M35</f>
        <v>2886.444</v>
      </c>
    </row>
    <row r="32" spans="1:13" s="13" customFormat="1" ht="78.75" customHeight="1" x14ac:dyDescent="0.2">
      <c r="A32" s="35" t="s">
        <v>27</v>
      </c>
      <c r="B32" s="27" t="s">
        <v>28</v>
      </c>
      <c r="C32" s="34">
        <v>2.85</v>
      </c>
      <c r="D32" s="18">
        <f>$C$32*12*D35</f>
        <v>17705.340000000004</v>
      </c>
      <c r="E32" s="18">
        <f t="shared" ref="E32:H32" si="21">$C$32*12*E35</f>
        <v>16665.660000000003</v>
      </c>
      <c r="F32" s="18">
        <f t="shared" si="21"/>
        <v>24326.46</v>
      </c>
      <c r="G32" s="18">
        <f t="shared" si="21"/>
        <v>14158.800000000001</v>
      </c>
      <c r="H32" s="18">
        <f t="shared" si="21"/>
        <v>25054.920000000002</v>
      </c>
      <c r="I32" s="35" t="s">
        <v>27</v>
      </c>
      <c r="J32" s="27" t="s">
        <v>28</v>
      </c>
      <c r="K32" s="34">
        <v>2.85</v>
      </c>
      <c r="L32" s="18">
        <f>$K$32*12*L35</f>
        <v>21033</v>
      </c>
      <c r="M32" s="18">
        <f>$K$32*12*M35</f>
        <v>24928.38</v>
      </c>
    </row>
    <row r="33" spans="1:20" s="13" customFormat="1" ht="33" customHeight="1" x14ac:dyDescent="0.2">
      <c r="A33" s="35" t="s">
        <v>49</v>
      </c>
      <c r="B33" s="27" t="s">
        <v>28</v>
      </c>
      <c r="C33" s="34">
        <v>0.65</v>
      </c>
      <c r="D33" s="18">
        <f>$C$33*12*D35</f>
        <v>4038.0600000000009</v>
      </c>
      <c r="E33" s="18">
        <f t="shared" ref="E33:H33" si="22">$C$33*12*E35</f>
        <v>3800.9400000000005</v>
      </c>
      <c r="F33" s="18">
        <f t="shared" si="22"/>
        <v>5548.14</v>
      </c>
      <c r="G33" s="18">
        <f t="shared" si="22"/>
        <v>3229.2000000000003</v>
      </c>
      <c r="H33" s="18">
        <f t="shared" si="22"/>
        <v>5714.2800000000007</v>
      </c>
      <c r="I33" s="35" t="s">
        <v>49</v>
      </c>
      <c r="J33" s="27" t="s">
        <v>28</v>
      </c>
      <c r="K33" s="34">
        <v>0.65</v>
      </c>
      <c r="L33" s="18">
        <f>$K$33*12*L35</f>
        <v>4797</v>
      </c>
      <c r="M33" s="18">
        <f>$K$33*12*M35</f>
        <v>5685.42</v>
      </c>
      <c r="O33" s="47"/>
      <c r="P33" s="47"/>
      <c r="Q33" s="47"/>
    </row>
    <row r="34" spans="1:20" s="19" customFormat="1" ht="21.75" customHeight="1" x14ac:dyDescent="0.2">
      <c r="A34" s="39" t="s">
        <v>50</v>
      </c>
      <c r="B34" s="37"/>
      <c r="C34" s="28"/>
      <c r="D34" s="5">
        <f>D33+D32+D26+D22+D14+D9</f>
        <v>128037.56400000003</v>
      </c>
      <c r="E34" s="5">
        <f t="shared" ref="E34:H34" si="23">E33+E32+E26+E22+E14+E9</f>
        <v>120519.03600000001</v>
      </c>
      <c r="F34" s="5">
        <f t="shared" si="23"/>
        <v>175918.71600000001</v>
      </c>
      <c r="G34" s="5">
        <f t="shared" si="23"/>
        <v>102390.48000000001</v>
      </c>
      <c r="H34" s="5">
        <f t="shared" si="23"/>
        <v>181186.63200000001</v>
      </c>
      <c r="I34" s="39" t="s">
        <v>50</v>
      </c>
      <c r="J34" s="37"/>
      <c r="K34" s="28"/>
      <c r="L34" s="5">
        <f>L33+L32+L26+L22+L14+L9</f>
        <v>117563.4</v>
      </c>
      <c r="M34" s="5">
        <f>M33+M32+M26+M22+M14+M9</f>
        <v>139336.524</v>
      </c>
      <c r="N34" s="42">
        <f>M34+L34+H34+G34+F34+E34+D34</f>
        <v>964952.35199999996</v>
      </c>
      <c r="O34" s="48">
        <f>N34/12</f>
        <v>80412.695999999996</v>
      </c>
      <c r="P34" s="48">
        <f>O34*5/100</f>
        <v>4020.6347999999998</v>
      </c>
      <c r="Q34" s="49"/>
    </row>
    <row r="35" spans="1:20" s="2" customFormat="1" ht="24.75" customHeight="1" x14ac:dyDescent="0.2">
      <c r="A35" s="39" t="s">
        <v>51</v>
      </c>
      <c r="B35" s="37"/>
      <c r="C35" s="28"/>
      <c r="D35" s="41">
        <v>517.70000000000005</v>
      </c>
      <c r="E35" s="41">
        <v>487.3</v>
      </c>
      <c r="F35" s="41">
        <v>711.3</v>
      </c>
      <c r="G35" s="41">
        <v>414</v>
      </c>
      <c r="H35" s="41">
        <v>732.6</v>
      </c>
      <c r="I35" s="39" t="s">
        <v>51</v>
      </c>
      <c r="J35" s="37"/>
      <c r="K35" s="28"/>
      <c r="L35" s="41">
        <v>615</v>
      </c>
      <c r="M35" s="41">
        <v>728.9</v>
      </c>
      <c r="N35" s="42">
        <f>M35+L35+H35+G35+F35+E35+D35</f>
        <v>4206.8</v>
      </c>
      <c r="O35" s="50"/>
      <c r="P35" s="50">
        <f>N35*80*70/100</f>
        <v>235580.79999999999</v>
      </c>
      <c r="Q35" s="51"/>
    </row>
    <row r="36" spans="1:20" s="2" customFormat="1" ht="25.5" customHeight="1" x14ac:dyDescent="0.2">
      <c r="A36" s="36" t="s">
        <v>52</v>
      </c>
      <c r="B36" s="28"/>
      <c r="C36" s="28">
        <f>C14+C22+C26+C32+C9+C33</f>
        <v>20.61</v>
      </c>
      <c r="D36" s="6">
        <f>D34 /12/D35</f>
        <v>20.610000000000003</v>
      </c>
      <c r="E36" s="6">
        <f t="shared" ref="E36:H36" si="24">E34 /12/E35</f>
        <v>20.61</v>
      </c>
      <c r="F36" s="6">
        <f t="shared" si="24"/>
        <v>20.610000000000003</v>
      </c>
      <c r="G36" s="6">
        <f t="shared" si="24"/>
        <v>20.610000000000003</v>
      </c>
      <c r="H36" s="6">
        <f t="shared" si="24"/>
        <v>20.61</v>
      </c>
      <c r="I36" s="36" t="s">
        <v>52</v>
      </c>
      <c r="J36" s="28"/>
      <c r="K36" s="28">
        <f>K14+K22+K26+K32+K9+K33</f>
        <v>15.93</v>
      </c>
      <c r="L36" s="6">
        <f>L34 /12/L35</f>
        <v>15.929999999999998</v>
      </c>
      <c r="M36" s="6">
        <f>M34 /12/M35</f>
        <v>15.930000000000001</v>
      </c>
      <c r="N36" s="43"/>
      <c r="O36" s="50"/>
      <c r="P36" s="50"/>
      <c r="Q36" s="51"/>
    </row>
    <row r="37" spans="1:20" s="2" customFormat="1" ht="15.75" customHeight="1" x14ac:dyDescent="0.2">
      <c r="A37" s="8"/>
      <c r="B37" s="10"/>
      <c r="C37" s="10"/>
      <c r="D37" s="9"/>
      <c r="E37" s="9"/>
      <c r="F37" s="9"/>
      <c r="G37" s="9"/>
      <c r="H37" s="9"/>
      <c r="O37" s="51"/>
      <c r="P37" s="51"/>
      <c r="Q37" s="51"/>
    </row>
    <row r="38" spans="1:20" s="2" customFormat="1" ht="25.5" customHeight="1" x14ac:dyDescent="0.2">
      <c r="A38" s="8"/>
      <c r="B38" s="10"/>
      <c r="C38" s="10"/>
      <c r="D38" s="9"/>
      <c r="E38" s="9"/>
      <c r="F38" s="9"/>
      <c r="G38" s="9"/>
      <c r="H38" s="9"/>
      <c r="O38" s="51"/>
      <c r="P38" s="51"/>
      <c r="Q38" s="51"/>
    </row>
    <row r="39" spans="1:20" s="13" customFormat="1" ht="12.75" customHeight="1" x14ac:dyDescent="0.2">
      <c r="A39" s="21"/>
      <c r="B39" s="15"/>
      <c r="C39" s="15"/>
      <c r="D39" s="20"/>
      <c r="E39" s="20"/>
      <c r="F39" s="20"/>
      <c r="G39" s="20"/>
      <c r="H39" s="20"/>
      <c r="O39" s="47"/>
      <c r="P39" s="47"/>
      <c r="Q39" s="47"/>
    </row>
    <row r="40" spans="1:20" s="13" customFormat="1" ht="12.75" hidden="1" customHeight="1" x14ac:dyDescent="0.2">
      <c r="A40" s="21"/>
      <c r="B40" s="15"/>
      <c r="C40" s="15"/>
      <c r="D40" s="20"/>
      <c r="E40" s="20"/>
      <c r="F40" s="20"/>
      <c r="G40" s="20"/>
      <c r="H40" s="20"/>
    </row>
    <row r="41" spans="1:20" s="13" customFormat="1" x14ac:dyDescent="0.2">
      <c r="A41" s="21"/>
      <c r="B41" s="15"/>
      <c r="C41" s="15"/>
      <c r="D41" s="20"/>
      <c r="E41" s="20"/>
      <c r="F41" s="20"/>
      <c r="G41" s="20"/>
      <c r="H41" s="20"/>
    </row>
    <row r="42" spans="1:20" s="13" customFormat="1" x14ac:dyDescent="0.2">
      <c r="A42" s="21"/>
      <c r="B42" s="15"/>
      <c r="C42" s="15"/>
      <c r="D42" s="20"/>
      <c r="E42" s="20"/>
      <c r="F42" s="20"/>
      <c r="G42" s="20"/>
      <c r="H42" s="20"/>
    </row>
    <row r="43" spans="1:20" s="1" customFormat="1" x14ac:dyDescent="0.2">
      <c r="A43" s="21" t="s">
        <v>0</v>
      </c>
      <c r="B43" s="15"/>
      <c r="C43" s="15"/>
      <c r="D43" s="20"/>
      <c r="E43" s="20"/>
      <c r="F43" s="20"/>
      <c r="G43" s="20"/>
      <c r="H43" s="20"/>
      <c r="M43" s="13"/>
      <c r="N43" s="13"/>
      <c r="O43" s="13"/>
      <c r="P43" s="13"/>
      <c r="Q43" s="13"/>
      <c r="R43" s="13"/>
      <c r="S43" s="13"/>
      <c r="T43" s="13"/>
    </row>
    <row r="44" spans="1:20" s="1" customFormat="1" x14ac:dyDescent="0.2">
      <c r="A44" s="21"/>
      <c r="B44" s="15"/>
      <c r="C44" s="15"/>
      <c r="D44" s="20"/>
      <c r="E44" s="20"/>
      <c r="F44" s="20"/>
      <c r="G44" s="20"/>
      <c r="H44" s="20"/>
      <c r="M44" s="13"/>
      <c r="N44" s="13"/>
      <c r="O44" s="13"/>
      <c r="P44" s="13"/>
      <c r="Q44" s="13"/>
      <c r="R44" s="13"/>
      <c r="S44" s="13"/>
      <c r="T44" s="13"/>
    </row>
  </sheetData>
  <mergeCells count="13">
    <mergeCell ref="M6:M7"/>
    <mergeCell ref="J6:J8"/>
    <mergeCell ref="L6:L7"/>
    <mergeCell ref="K7:K8"/>
    <mergeCell ref="A6:A8"/>
    <mergeCell ref="B6:B8"/>
    <mergeCell ref="D6:D7"/>
    <mergeCell ref="C7:C8"/>
    <mergeCell ref="I6:I8"/>
    <mergeCell ref="E6:E7"/>
    <mergeCell ref="F6:F7"/>
    <mergeCell ref="G6:G7"/>
    <mergeCell ref="H6:H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2018-03-06T12:20:21Z</dcterms:modified>
</cp:coreProperties>
</file>